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4360" windowHeight="8000" activeTab="1"/>
  </bookViews>
  <sheets>
    <sheet name="Sheet1" sheetId="1" r:id="rId1"/>
    <sheet name="Means" sheetId="2" r:id="rId2"/>
    <sheet name="Ratios" sheetId="3" r:id="rId3"/>
    <sheet name="Correlations" sheetId="4" r:id="rId4"/>
    <sheet name="Prevalence" sheetId="5" r:id="rId5"/>
  </sheets>
  <definedNames/>
  <calcPr fullCalcOnLoad="1"/>
</workbook>
</file>

<file path=xl/sharedStrings.xml><?xml version="1.0" encoding="utf-8"?>
<sst xmlns="http://schemas.openxmlformats.org/spreadsheetml/2006/main" count="69" uniqueCount="39">
  <si>
    <t>Mean effect (random effect weights)</t>
  </si>
  <si>
    <t>Tau-squared</t>
  </si>
  <si>
    <t>Prediction interval (95%) lower limit</t>
  </si>
  <si>
    <t>Prediction interval (95%) upper limit</t>
  </si>
  <si>
    <t>Number of studies</t>
  </si>
  <si>
    <r>
      <t xml:space="preserve">Critical value for </t>
    </r>
    <r>
      <rPr>
        <i/>
        <sz val="12"/>
        <color indexed="8"/>
        <rFont val="Calibri"/>
        <family val="2"/>
      </rPr>
      <t>t</t>
    </r>
    <r>
      <rPr>
        <sz val="12"/>
        <color indexed="8"/>
        <rFont val="Calibri"/>
        <family val="2"/>
      </rPr>
      <t xml:space="preserve"> (95% interval)</t>
    </r>
  </si>
  <si>
    <r>
      <t xml:space="preserve">Variance of </t>
    </r>
    <r>
      <rPr>
        <i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*</t>
    </r>
  </si>
  <si>
    <t>Mean</t>
  </si>
  <si>
    <t>Prediction interval</t>
  </si>
  <si>
    <t>Upper limit of mean effect</t>
  </si>
  <si>
    <t>Degrees of freedom (k-2)</t>
  </si>
  <si>
    <t>Prediction interval for Prevalence</t>
  </si>
  <si>
    <t>Prediction interval for Correlations</t>
  </si>
  <si>
    <t>Prediction interval for Ratios</t>
  </si>
  <si>
    <t>Prediction interval for D, d, g, RD</t>
  </si>
  <si>
    <t>This worksheet computes prediction intervals for the mean</t>
  </si>
  <si>
    <t>effect size in a meta-analysis</t>
  </si>
  <si>
    <t>Introduction to Meta-Analysis</t>
  </si>
  <si>
    <t>Borenstein M, Hedges LV, Higgins JPT, Rothstein HR</t>
  </si>
  <si>
    <t>Basics of Meta-Analysis - I-squared is not an absolute measure of heterogeneity</t>
  </si>
  <si>
    <t>Please send questions to</t>
  </si>
  <si>
    <t>Biostat100@Gmail.com</t>
  </si>
  <si>
    <t>https://doi.org/10.1002/jrsm.1230</t>
  </si>
  <si>
    <t xml:space="preserve">Research Synthesis Methods January 2017 </t>
  </si>
  <si>
    <t>This spreadsheet was prepared by Michael Borenstein                             Updated August 19, 2019</t>
  </si>
  <si>
    <t>Tau-squared in log units *</t>
  </si>
  <si>
    <t xml:space="preserve">   Simply enter the value here, without any transformation</t>
  </si>
  <si>
    <r>
      <t xml:space="preserve">* All programs (CMA, Revman, Stata) report </t>
    </r>
    <r>
      <rPr>
        <i/>
        <sz val="12"/>
        <color indexed="8"/>
        <rFont val="Calibri"/>
        <family val="2"/>
      </rPr>
      <t>T</t>
    </r>
    <r>
      <rPr>
        <i/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for ratios in log units</t>
    </r>
  </si>
  <si>
    <t>Tau-squared in logit units *</t>
  </si>
  <si>
    <t>* This sheet assumes that the analysis is based on the logit transformation</t>
  </si>
  <si>
    <r>
      <t xml:space="preserve">   In CMA the value of </t>
    </r>
    <r>
      <rPr>
        <i/>
        <sz val="12"/>
        <color indexed="8"/>
        <rFont val="Calibri"/>
        <family val="2"/>
      </rPr>
      <t>T</t>
    </r>
    <r>
      <rPr>
        <i/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is presented in logit units</t>
    </r>
  </si>
  <si>
    <t>Tau-squared in Fisher's Z units *</t>
  </si>
  <si>
    <r>
      <t xml:space="preserve">* This sheet assumes that the analysis is based on the Fisher's </t>
    </r>
    <r>
      <rPr>
        <i/>
        <sz val="12"/>
        <color indexed="8"/>
        <rFont val="Calibri"/>
        <family val="2"/>
      </rPr>
      <t>Z</t>
    </r>
    <r>
      <rPr>
        <sz val="12"/>
        <color indexed="8"/>
        <rFont val="Calibri"/>
        <family val="2"/>
      </rPr>
      <t xml:space="preserve"> transformation</t>
    </r>
  </si>
  <si>
    <r>
      <t xml:space="preserve">   In CMA the value of </t>
    </r>
    <r>
      <rPr>
        <i/>
        <sz val="12"/>
        <color indexed="8"/>
        <rFont val="Calibri"/>
        <family val="2"/>
      </rPr>
      <t>T</t>
    </r>
    <r>
      <rPr>
        <i/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is presented in Fisher's </t>
    </r>
    <r>
      <rPr>
        <i/>
        <sz val="12"/>
        <color indexed="8"/>
        <rFont val="Calibri"/>
        <family val="2"/>
      </rPr>
      <t>Z</t>
    </r>
    <r>
      <rPr>
        <sz val="12"/>
        <color indexed="8"/>
        <rFont val="Calibri"/>
        <family val="2"/>
      </rPr>
      <t xml:space="preserve"> units</t>
    </r>
  </si>
  <si>
    <t>For updated versions of this spreadsheet please visit</t>
  </si>
  <si>
    <t>www.Common-Mistakes-in-Meta-Analysis.com</t>
  </si>
  <si>
    <t>Borenstein M, Hedges LV, Higgins JPT, Rothstein HR  Wiley, 2009</t>
  </si>
  <si>
    <t>For doucmentation, see</t>
  </si>
  <si>
    <t>To proceed, select a tab at the bottom  &gt;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</si>
</sst>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00"/>
    <numFmt numFmtId="167" formatCode="[$-409]dddd\,\ mmmm\ 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11" xfId="0" applyFont="1" applyBorder="1" applyAlignment="1">
      <alignment/>
    </xf>
    <xf numFmtId="0" fontId="46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164" fontId="46" fillId="0" borderId="0" xfId="0" applyNumberFormat="1" applyFont="1" applyAlignment="1">
      <alignment/>
    </xf>
    <xf numFmtId="11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165" fontId="46" fillId="0" borderId="12" xfId="0" applyNumberFormat="1" applyFont="1" applyBorder="1" applyAlignment="1">
      <alignment/>
    </xf>
    <xf numFmtId="165" fontId="46" fillId="0" borderId="13" xfId="0" applyNumberFormat="1" applyFont="1" applyBorder="1" applyAlignment="1">
      <alignment/>
    </xf>
    <xf numFmtId="0" fontId="47" fillId="0" borderId="0" xfId="0" applyFont="1" applyAlignment="1">
      <alignment horizontal="center" vertical="center"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2" borderId="0" xfId="0" applyFont="1" applyFill="1" applyAlignment="1">
      <alignment/>
    </xf>
    <xf numFmtId="165" fontId="46" fillId="2" borderId="0" xfId="0" applyNumberFormat="1" applyFont="1" applyFill="1" applyAlignment="1">
      <alignment/>
    </xf>
    <xf numFmtId="0" fontId="46" fillId="0" borderId="0" xfId="0" applyFont="1" applyAlignment="1">
      <alignment horizontal="center"/>
    </xf>
    <xf numFmtId="11" fontId="4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46" fillId="0" borderId="10" xfId="0" applyNumberFormat="1" applyFont="1" applyBorder="1" applyAlignment="1">
      <alignment/>
    </xf>
    <xf numFmtId="165" fontId="46" fillId="0" borderId="11" xfId="0" applyNumberFormat="1" applyFont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26" fillId="0" borderId="0" xfId="53" applyFont="1" applyAlignment="1">
      <alignment/>
    </xf>
    <xf numFmtId="165" fontId="46" fillId="2" borderId="0" xfId="0" applyNumberFormat="1" applyFont="1" applyFill="1" applyAlignment="1" applyProtection="1">
      <alignment/>
      <protection locked="0"/>
    </xf>
    <xf numFmtId="165" fontId="46" fillId="2" borderId="7" xfId="57" applyNumberFormat="1" applyFont="1" applyFill="1" applyAlignment="1" applyProtection="1">
      <alignment/>
      <protection locked="0"/>
    </xf>
    <xf numFmtId="0" fontId="46" fillId="2" borderId="0" xfId="0" applyFont="1" applyFill="1" applyAlignment="1" applyProtection="1">
      <alignment/>
      <protection locked="0"/>
    </xf>
    <xf numFmtId="165" fontId="46" fillId="2" borderId="0" xfId="0" applyNumberFormat="1" applyFont="1" applyFill="1" applyAlignment="1" applyProtection="1">
      <alignment/>
      <protection locked="0"/>
    </xf>
    <xf numFmtId="0" fontId="46" fillId="2" borderId="0" xfId="0" applyFont="1" applyFill="1" applyAlignment="1">
      <alignment/>
    </xf>
    <xf numFmtId="165" fontId="46" fillId="2" borderId="0" xfId="0" applyNumberFormat="1" applyFont="1" applyFill="1" applyAlignment="1">
      <alignment/>
    </xf>
    <xf numFmtId="165" fontId="46" fillId="2" borderId="0" xfId="57" applyNumberFormat="1" applyFont="1" applyFill="1" applyBorder="1" applyAlignment="1" applyProtection="1">
      <alignment/>
      <protection locked="0"/>
    </xf>
    <xf numFmtId="0" fontId="38" fillId="0" borderId="0" xfId="53" applyAlignment="1">
      <alignment horizontal="left" vertical="center" wrapText="1"/>
    </xf>
    <xf numFmtId="0" fontId="49" fillId="0" borderId="0" xfId="53" applyFont="1" applyAlignment="1">
      <alignment horizontal="left" vertical="center" wrapText="1"/>
    </xf>
    <xf numFmtId="0" fontId="38" fillId="0" borderId="0" xfId="53" applyAlignment="1">
      <alignment/>
    </xf>
    <xf numFmtId="0" fontId="49" fillId="0" borderId="0" xfId="53" applyFont="1" applyAlignment="1">
      <alignment/>
    </xf>
    <xf numFmtId="0" fontId="50" fillId="0" borderId="0" xfId="0" applyFont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165" fontId="46" fillId="0" borderId="14" xfId="0" applyNumberFormat="1" applyFont="1" applyBorder="1" applyAlignment="1">
      <alignment horizontal="center"/>
    </xf>
    <xf numFmtId="165" fontId="46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ostat100@Gmail.com" TargetMode="External" /><Relationship Id="rId2" Type="http://schemas.openxmlformats.org/officeDocument/2006/relationships/hyperlink" Target="https://doi.org/10.1002/jrsm.1230" TargetMode="External" /><Relationship Id="rId3" Type="http://schemas.openxmlformats.org/officeDocument/2006/relationships/hyperlink" Target="http://www.common-mistakes-in-meta-analysi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2"/>
  <sheetViews>
    <sheetView showGridLines="0" zoomScalePageLayoutView="0" workbookViewId="0" topLeftCell="A1">
      <selection activeCell="A22" sqref="A22"/>
    </sheetView>
  </sheetViews>
  <sheetFormatPr defaultColWidth="9.00390625" defaultRowHeight="15"/>
  <cols>
    <col min="1" max="1" width="9.00390625" style="29" customWidth="1"/>
    <col min="2" max="2" width="92.00390625" style="29" customWidth="1"/>
    <col min="3" max="16384" width="9.00390625" style="29" customWidth="1"/>
  </cols>
  <sheetData>
    <row r="2" ht="18">
      <c r="B2" s="29" t="s">
        <v>34</v>
      </c>
    </row>
    <row r="3" ht="18">
      <c r="B3" s="41" t="s">
        <v>35</v>
      </c>
    </row>
    <row r="4" ht="18">
      <c r="B4" s="40"/>
    </row>
    <row r="5" ht="18">
      <c r="B5" s="29" t="s">
        <v>15</v>
      </c>
    </row>
    <row r="6" ht="18">
      <c r="B6" s="29" t="s">
        <v>16</v>
      </c>
    </row>
    <row r="8" ht="18">
      <c r="B8" s="29" t="s">
        <v>24</v>
      </c>
    </row>
    <row r="9" ht="18">
      <c r="B9" s="29" t="s">
        <v>37</v>
      </c>
    </row>
    <row r="11" ht="18">
      <c r="B11" s="29" t="s">
        <v>17</v>
      </c>
    </row>
    <row r="12" ht="18">
      <c r="B12" s="29" t="s">
        <v>36</v>
      </c>
    </row>
    <row r="14" ht="18">
      <c r="B14" s="29" t="s">
        <v>19</v>
      </c>
    </row>
    <row r="15" ht="18">
      <c r="B15" s="29" t="s">
        <v>18</v>
      </c>
    </row>
    <row r="16" ht="18">
      <c r="B16" s="29" t="s">
        <v>23</v>
      </c>
    </row>
    <row r="17" ht="18">
      <c r="B17" s="39" t="s">
        <v>22</v>
      </c>
    </row>
    <row r="18" ht="18">
      <c r="B18" s="38"/>
    </row>
    <row r="19" ht="18">
      <c r="B19" s="29" t="s">
        <v>20</v>
      </c>
    </row>
    <row r="20" ht="18">
      <c r="B20" s="30" t="s">
        <v>21</v>
      </c>
    </row>
    <row r="22" ht="18">
      <c r="B22" s="42" t="s">
        <v>38</v>
      </c>
    </row>
  </sheetData>
  <sheetProtection/>
  <hyperlinks>
    <hyperlink ref="B20" r:id="rId1" display="Biostat100@Gmail.com"/>
    <hyperlink ref="B17" r:id="rId2" display="https://doi.org/10.1002/jrsm.1230"/>
    <hyperlink ref="B3" r:id="rId3" display="www.Common-Mistakes-in-Meta-Analysis.com"/>
  </hyperlinks>
  <printOptions/>
  <pageMargins left="0.7" right="0.7" top="0.75" bottom="0.75" header="0.3" footer="0.3"/>
  <pageSetup horizontalDpi="200" verticalDpi="2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40" zoomScaleNormal="140" zoomScalePageLayoutView="0" workbookViewId="0" topLeftCell="A1">
      <selection activeCell="C8" sqref="C8"/>
    </sheetView>
  </sheetViews>
  <sheetFormatPr defaultColWidth="9.140625" defaultRowHeight="15"/>
  <cols>
    <col min="1" max="1" width="9.140625" style="1" customWidth="1"/>
    <col min="2" max="2" width="58.8515625" style="1" customWidth="1"/>
    <col min="3" max="3" width="14.7109375" style="1" customWidth="1"/>
    <col min="4" max="4" width="11.8515625" style="1" customWidth="1"/>
    <col min="5" max="5" width="10.7109375" style="1" hidden="1" customWidth="1"/>
    <col min="6" max="6" width="10.00390625" style="1" bestFit="1" customWidth="1"/>
    <col min="7" max="7" width="9.140625" style="1" customWidth="1"/>
    <col min="8" max="8" width="10.140625" style="1" bestFit="1" customWidth="1"/>
    <col min="9" max="9" width="10.00390625" style="1" bestFit="1" customWidth="1"/>
    <col min="10" max="10" width="12.140625" style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spans="2:5" ht="20.25">
      <c r="B1" s="45" t="s">
        <v>14</v>
      </c>
      <c r="C1" s="45"/>
      <c r="D1" s="17"/>
      <c r="E1" s="2"/>
    </row>
    <row r="2" spans="2:5" ht="15.75">
      <c r="B2" s="6"/>
      <c r="E2" s="2"/>
    </row>
    <row r="3" spans="2:5" ht="15.75">
      <c r="B3" s="8" t="s">
        <v>4</v>
      </c>
      <c r="C3" s="33">
        <v>17</v>
      </c>
      <c r="D3" s="2"/>
      <c r="E3" s="2">
        <f aca="true" t="shared" si="0" ref="E3:E8">C3</f>
        <v>17</v>
      </c>
    </row>
    <row r="4" spans="2:5" ht="15.75" hidden="1">
      <c r="B4" s="9" t="s">
        <v>10</v>
      </c>
      <c r="C4" s="21">
        <f>C3-2</f>
        <v>15</v>
      </c>
      <c r="D4" s="4"/>
      <c r="E4" s="2">
        <f t="shared" si="0"/>
        <v>15</v>
      </c>
    </row>
    <row r="5" spans="2:10" ht="15.75" hidden="1">
      <c r="B5" s="2" t="s">
        <v>5</v>
      </c>
      <c r="C5" s="22">
        <f>TINV(0.05,C4)</f>
        <v>2.131449545559774</v>
      </c>
      <c r="D5" s="4"/>
      <c r="E5" s="18">
        <f t="shared" si="0"/>
        <v>2.131449545559774</v>
      </c>
      <c r="J5" s="13"/>
    </row>
    <row r="6" spans="2:10" ht="15.75">
      <c r="B6" s="2" t="s">
        <v>0</v>
      </c>
      <c r="C6" s="34">
        <v>0.505818371825338</v>
      </c>
      <c r="D6" s="2"/>
      <c r="E6" s="18">
        <f t="shared" si="0"/>
        <v>0.505818371825338</v>
      </c>
      <c r="J6" s="13"/>
    </row>
    <row r="7" spans="2:12" ht="15.75">
      <c r="B7" s="2" t="s">
        <v>9</v>
      </c>
      <c r="C7" s="34">
        <v>0.650300020342631</v>
      </c>
      <c r="D7" s="2"/>
      <c r="E7" s="18">
        <f t="shared" si="0"/>
        <v>0.650300020342631</v>
      </c>
      <c r="L7" s="11"/>
    </row>
    <row r="8" spans="2:10" ht="15.75">
      <c r="B8" s="2" t="s">
        <v>1</v>
      </c>
      <c r="C8" s="32">
        <v>0.0386674020849796</v>
      </c>
      <c r="D8" s="2"/>
      <c r="E8" s="18">
        <f t="shared" si="0"/>
        <v>0.0386674020849796</v>
      </c>
      <c r="J8" s="13"/>
    </row>
    <row r="9" spans="2:10" ht="15.75" hidden="1">
      <c r="B9" s="2" t="s">
        <v>6</v>
      </c>
      <c r="C9" s="12"/>
      <c r="D9" s="2"/>
      <c r="E9" s="18">
        <f>((E7-E6)/1.96)^2</f>
        <v>0.0054339199183347075</v>
      </c>
      <c r="J9" s="13"/>
    </row>
    <row r="10" spans="1:5" ht="15.75" thickBot="1">
      <c r="A10" s="2"/>
      <c r="B10" s="2"/>
      <c r="C10" s="2"/>
      <c r="D10" s="2"/>
      <c r="E10" s="2"/>
    </row>
    <row r="11" spans="1:5" ht="15.75">
      <c r="A11" s="2"/>
      <c r="B11" s="43" t="s">
        <v>8</v>
      </c>
      <c r="C11" s="44"/>
      <c r="D11" s="2"/>
      <c r="E11" s="2"/>
    </row>
    <row r="12" spans="1:10" ht="15.75">
      <c r="A12" s="2"/>
      <c r="B12" s="3" t="s">
        <v>7</v>
      </c>
      <c r="C12" s="15">
        <f>E12</f>
        <v>0.505818371825338</v>
      </c>
      <c r="D12" s="2"/>
      <c r="E12" s="7">
        <f>E6</f>
        <v>0.505818371825338</v>
      </c>
      <c r="G12" s="11"/>
      <c r="J12" s="7"/>
    </row>
    <row r="13" spans="1:12" ht="15.75">
      <c r="A13" s="2"/>
      <c r="B13" s="3" t="s">
        <v>2</v>
      </c>
      <c r="C13" s="15">
        <f>E13</f>
        <v>0.05820725830005585</v>
      </c>
      <c r="D13" s="2"/>
      <c r="E13" s="7">
        <f>(E$6-E$5*SQRT(E$8+E$9))</f>
        <v>0.05820725830005585</v>
      </c>
      <c r="F13" s="10"/>
      <c r="I13" s="2"/>
      <c r="J13" s="7"/>
      <c r="K13" s="2"/>
      <c r="L13" s="2"/>
    </row>
    <row r="14" spans="1:12" ht="15.75" thickBot="1">
      <c r="A14" s="2"/>
      <c r="B14" s="5" t="s">
        <v>3</v>
      </c>
      <c r="C14" s="16">
        <f>E14</f>
        <v>0.95342948535062</v>
      </c>
      <c r="D14" s="2"/>
      <c r="E14" s="7">
        <f>(E$6+E$5*SQRT(E$8+E$9))</f>
        <v>0.95342948535062</v>
      </c>
      <c r="I14" s="2"/>
      <c r="J14" s="7"/>
      <c r="K14" s="2"/>
      <c r="L14" s="2"/>
    </row>
    <row r="15" spans="1:12" ht="15.75">
      <c r="A15" s="2"/>
      <c r="B15" s="2"/>
      <c r="C15" s="2"/>
      <c r="D15" s="2"/>
      <c r="E15" s="2"/>
      <c r="I15" s="2"/>
      <c r="J15" s="2"/>
      <c r="K15" s="2"/>
      <c r="L15" s="2"/>
    </row>
    <row r="16" spans="2:12" ht="15.75">
      <c r="B16" s="2"/>
      <c r="C16" s="2"/>
      <c r="D16" s="2"/>
      <c r="I16" s="2"/>
      <c r="J16" s="2"/>
      <c r="K16" s="2"/>
      <c r="L16" s="2"/>
    </row>
    <row r="17" spans="2:12" ht="15.75">
      <c r="B17" s="2"/>
      <c r="C17" s="14"/>
      <c r="D17" s="2"/>
      <c r="I17" s="2"/>
      <c r="J17" s="2"/>
      <c r="K17" s="2"/>
      <c r="L17" s="2"/>
    </row>
    <row r="18" spans="2:12" ht="15.75">
      <c r="B18" s="2"/>
      <c r="C18" s="2"/>
      <c r="D18" s="2"/>
      <c r="I18" s="2"/>
      <c r="J18" s="2"/>
      <c r="K18" s="2"/>
      <c r="L18" s="2"/>
    </row>
    <row r="19" ht="23.25">
      <c r="B19" s="28"/>
    </row>
  </sheetData>
  <sheetProtection sheet="1" formatCells="0" formatColumns="0" selectLockedCells="1"/>
  <mergeCells count="2">
    <mergeCell ref="B11:C11"/>
    <mergeCell ref="B1:C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140" zoomScaleNormal="140" zoomScalePageLayoutView="0" workbookViewId="0" topLeftCell="A1">
      <selection activeCell="C3" sqref="C3"/>
    </sheetView>
  </sheetViews>
  <sheetFormatPr defaultColWidth="9.140625" defaultRowHeight="15"/>
  <cols>
    <col min="1" max="1" width="9.140625" style="1" customWidth="1"/>
    <col min="2" max="2" width="58.8515625" style="1" customWidth="1"/>
    <col min="3" max="3" width="14.7109375" style="1" customWidth="1"/>
    <col min="4" max="4" width="11.8515625" style="1" customWidth="1"/>
    <col min="5" max="5" width="9.140625" style="1" hidden="1" customWidth="1"/>
    <col min="6" max="8" width="9.140625" style="1" customWidth="1"/>
    <col min="9" max="9" width="11.8515625" style="1" customWidth="1"/>
    <col min="10" max="16384" width="9.140625" style="1" customWidth="1"/>
  </cols>
  <sheetData>
    <row r="1" spans="2:4" ht="20.25">
      <c r="B1" s="45" t="s">
        <v>13</v>
      </c>
      <c r="C1" s="45"/>
      <c r="D1" s="17"/>
    </row>
    <row r="2" spans="1:11" ht="15.75">
      <c r="A2" s="2"/>
      <c r="B2" s="23"/>
      <c r="C2" s="2"/>
      <c r="D2" s="2"/>
      <c r="E2" s="2"/>
      <c r="F2" s="2"/>
      <c r="G2" s="2"/>
      <c r="H2" s="2"/>
      <c r="J2" s="2"/>
      <c r="K2" s="2"/>
    </row>
    <row r="3" spans="1:11" ht="15.75">
      <c r="A3" s="2"/>
      <c r="B3" s="8" t="s">
        <v>4</v>
      </c>
      <c r="C3" s="33">
        <v>6</v>
      </c>
      <c r="D3" s="2"/>
      <c r="E3" s="2">
        <f>C3</f>
        <v>6</v>
      </c>
      <c r="F3" s="2"/>
      <c r="G3" s="2"/>
      <c r="H3" s="2"/>
      <c r="J3" s="2"/>
      <c r="K3" s="2"/>
    </row>
    <row r="4" spans="1:11" ht="15.75" hidden="1">
      <c r="A4" s="2"/>
      <c r="B4" s="9" t="s">
        <v>10</v>
      </c>
      <c r="C4" s="35">
        <f>C3-2</f>
        <v>4</v>
      </c>
      <c r="D4" s="4"/>
      <c r="E4" s="2">
        <f>C4</f>
        <v>4</v>
      </c>
      <c r="F4" s="2"/>
      <c r="G4" s="2"/>
      <c r="H4" s="2"/>
      <c r="J4" s="2"/>
      <c r="K4" s="2"/>
    </row>
    <row r="5" spans="1:11" ht="15.75" hidden="1">
      <c r="A5" s="2"/>
      <c r="B5" s="2" t="s">
        <v>5</v>
      </c>
      <c r="C5" s="36">
        <f>TINV(0.05,C4)</f>
        <v>2.7764451051977934</v>
      </c>
      <c r="D5" s="4"/>
      <c r="E5" s="18">
        <f>C5</f>
        <v>2.7764451051977934</v>
      </c>
      <c r="F5" s="2"/>
      <c r="G5" s="2"/>
      <c r="H5" s="2"/>
      <c r="J5" s="18"/>
      <c r="K5" s="2"/>
    </row>
    <row r="6" spans="1:11" ht="15.75">
      <c r="A6" s="2"/>
      <c r="B6" s="2" t="s">
        <v>0</v>
      </c>
      <c r="C6" s="34">
        <v>1.37554678613064</v>
      </c>
      <c r="D6" s="2"/>
      <c r="E6" s="18">
        <f>LN(C6)</f>
        <v>0.3188513147121676</v>
      </c>
      <c r="F6" s="2"/>
      <c r="G6" s="2"/>
      <c r="H6" s="2"/>
      <c r="J6" s="18"/>
      <c r="K6" s="2"/>
    </row>
    <row r="7" spans="1:11" ht="15.75">
      <c r="A7" s="2"/>
      <c r="B7" s="2" t="s">
        <v>9</v>
      </c>
      <c r="C7" s="34">
        <v>1.86899783410372</v>
      </c>
      <c r="D7" s="2"/>
      <c r="E7" s="18">
        <f>LN(C7)</f>
        <v>0.6254023696197419</v>
      </c>
      <c r="F7" s="2"/>
      <c r="G7" s="2"/>
      <c r="H7" s="2"/>
      <c r="J7" s="2"/>
      <c r="K7" s="2"/>
    </row>
    <row r="8" spans="1:11" ht="15.75">
      <c r="A8" s="2"/>
      <c r="B8" s="2" t="s">
        <v>25</v>
      </c>
      <c r="C8" s="31">
        <v>0.113165164630647</v>
      </c>
      <c r="D8" s="2"/>
      <c r="E8" s="18">
        <f>C8</f>
        <v>0.113165164630647</v>
      </c>
      <c r="F8" s="2"/>
      <c r="G8" s="2"/>
      <c r="H8" s="2"/>
      <c r="J8" s="18"/>
      <c r="K8" s="2"/>
    </row>
    <row r="9" spans="1:11" ht="15.75" hidden="1">
      <c r="A9" s="2"/>
      <c r="B9" s="2" t="s">
        <v>6</v>
      </c>
      <c r="C9" s="14"/>
      <c r="D9" s="2"/>
      <c r="E9" s="18">
        <f>((E7-E6)/1.96)^2</f>
        <v>0.024462085918613773</v>
      </c>
      <c r="F9" s="2"/>
      <c r="G9" s="2"/>
      <c r="H9" s="2"/>
      <c r="J9" s="18"/>
      <c r="K9" s="2"/>
    </row>
    <row r="10" spans="1:11" ht="15.75" thickBot="1">
      <c r="A10" s="2"/>
      <c r="B10" s="2"/>
      <c r="C10" s="2"/>
      <c r="D10" s="2"/>
      <c r="E10" s="2"/>
      <c r="F10" s="2"/>
      <c r="G10" s="2"/>
      <c r="H10" s="2"/>
      <c r="J10" s="2"/>
      <c r="K10" s="2"/>
    </row>
    <row r="11" spans="1:11" ht="15.75">
      <c r="A11" s="2"/>
      <c r="B11" s="43" t="s">
        <v>8</v>
      </c>
      <c r="C11" s="44"/>
      <c r="D11" s="2"/>
      <c r="E11" s="2"/>
      <c r="F11" s="2"/>
      <c r="G11" s="2"/>
      <c r="H11" s="2"/>
      <c r="J11" s="2"/>
      <c r="K11" s="2"/>
    </row>
    <row r="12" spans="1:11" ht="15.75">
      <c r="A12" s="2"/>
      <c r="B12" s="3" t="s">
        <v>7</v>
      </c>
      <c r="C12" s="15">
        <f>EXP(E12)</f>
        <v>1.37554678613064</v>
      </c>
      <c r="D12" s="2"/>
      <c r="E12" s="7">
        <f>E6</f>
        <v>0.3188513147121676</v>
      </c>
      <c r="F12" s="2"/>
      <c r="G12" s="24"/>
      <c r="H12" s="2"/>
      <c r="J12" s="7"/>
      <c r="K12" s="2"/>
    </row>
    <row r="13" spans="1:11" ht="15.75">
      <c r="A13" s="2"/>
      <c r="B13" s="3" t="s">
        <v>2</v>
      </c>
      <c r="C13" s="15">
        <f>EXP(E13)</f>
        <v>0.49107502139712006</v>
      </c>
      <c r="D13" s="2"/>
      <c r="E13" s="7">
        <f>(E$6-E$5*SQRT(E$8+E$9))</f>
        <v>-0.7111583697897976</v>
      </c>
      <c r="F13" s="7"/>
      <c r="G13" s="2"/>
      <c r="H13" s="2"/>
      <c r="J13" s="7"/>
      <c r="K13" s="2"/>
    </row>
    <row r="14" spans="1:11" ht="15.75" thickBot="1">
      <c r="A14" s="2"/>
      <c r="B14" s="5" t="s">
        <v>3</v>
      </c>
      <c r="C14" s="16">
        <f>EXP(E14)</f>
        <v>3.853034421199395</v>
      </c>
      <c r="D14" s="2"/>
      <c r="E14" s="7">
        <f>(E$6+E$5*SQRT(E$8+E$9))</f>
        <v>1.348860999214133</v>
      </c>
      <c r="F14" s="2"/>
      <c r="G14" s="2"/>
      <c r="H14" s="2"/>
      <c r="J14" s="7"/>
      <c r="K14" s="2"/>
    </row>
    <row r="15" spans="1:11" ht="15.75">
      <c r="A15" s="2"/>
      <c r="D15" s="2"/>
      <c r="E15" s="2"/>
      <c r="F15" s="2"/>
      <c r="G15" s="2"/>
      <c r="H15" s="2"/>
      <c r="J15" s="2"/>
      <c r="K15" s="2"/>
    </row>
    <row r="16" spans="1:11" ht="18">
      <c r="A16" s="2"/>
      <c r="B16" s="2" t="s">
        <v>27</v>
      </c>
      <c r="C16" s="2"/>
      <c r="D16" s="2"/>
      <c r="E16" s="2"/>
      <c r="F16" s="2"/>
      <c r="G16" s="2"/>
      <c r="H16" s="2"/>
      <c r="J16" s="2"/>
      <c r="K16" s="2"/>
    </row>
    <row r="17" ht="15.75">
      <c r="B17" s="1" t="s">
        <v>26</v>
      </c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</sheetData>
  <sheetProtection sheet="1" formatCells="0" formatColumns="0" selectLockedCells="1"/>
  <mergeCells count="2">
    <mergeCell ref="B11:C11"/>
    <mergeCell ref="B1:C1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="140" zoomScaleNormal="140" zoomScalePageLayoutView="0" workbookViewId="0" topLeftCell="A1">
      <selection activeCell="C3" sqref="C3"/>
    </sheetView>
  </sheetViews>
  <sheetFormatPr defaultColWidth="9.140625" defaultRowHeight="15"/>
  <cols>
    <col min="1" max="1" width="9.140625" style="1" customWidth="1"/>
    <col min="2" max="2" width="58.8515625" style="1" customWidth="1"/>
    <col min="3" max="3" width="14.7109375" style="1" customWidth="1"/>
    <col min="4" max="4" width="11.8515625" style="1" customWidth="1"/>
    <col min="5" max="5" width="12.8515625" style="1" hidden="1" customWidth="1"/>
    <col min="6" max="8" width="9.140625" style="1" customWidth="1"/>
    <col min="9" max="9" width="11.8515625" style="1" customWidth="1"/>
    <col min="10" max="16384" width="9.140625" style="1" customWidth="1"/>
  </cols>
  <sheetData>
    <row r="1" spans="2:11" ht="20.25">
      <c r="B1" s="45" t="s">
        <v>12</v>
      </c>
      <c r="C1" s="45"/>
      <c r="D1" s="19"/>
      <c r="E1" s="2"/>
      <c r="F1" s="2"/>
      <c r="G1" s="2"/>
      <c r="H1" s="2"/>
      <c r="I1" s="2"/>
      <c r="J1" s="2"/>
      <c r="K1" s="2"/>
    </row>
    <row r="2" spans="2:11" ht="15.75">
      <c r="B2" s="20"/>
      <c r="C2" s="2"/>
      <c r="D2" s="2"/>
      <c r="E2" s="2"/>
      <c r="F2" s="2"/>
      <c r="G2" s="2"/>
      <c r="H2" s="2"/>
      <c r="J2" s="2"/>
      <c r="K2" s="2"/>
    </row>
    <row r="3" spans="2:11" ht="15.75">
      <c r="B3" s="8" t="s">
        <v>4</v>
      </c>
      <c r="C3" s="33">
        <v>14</v>
      </c>
      <c r="D3" s="2"/>
      <c r="E3" s="2">
        <f>C3</f>
        <v>14</v>
      </c>
      <c r="F3" s="2"/>
      <c r="G3" s="2"/>
      <c r="H3" s="2"/>
      <c r="J3" s="2"/>
      <c r="K3" s="2"/>
    </row>
    <row r="4" spans="2:11" ht="15.75" hidden="1">
      <c r="B4" s="9" t="s">
        <v>10</v>
      </c>
      <c r="C4" s="35">
        <f>C3-2</f>
        <v>12</v>
      </c>
      <c r="D4" s="4"/>
      <c r="E4" s="2">
        <f>C4</f>
        <v>12</v>
      </c>
      <c r="F4" s="2"/>
      <c r="G4" s="2"/>
      <c r="H4" s="2"/>
      <c r="J4" s="2"/>
      <c r="K4" s="2"/>
    </row>
    <row r="5" spans="2:11" ht="15.75" hidden="1">
      <c r="B5" s="2" t="s">
        <v>5</v>
      </c>
      <c r="C5" s="36">
        <f>TINV(0.05,C4)</f>
        <v>2.1788128296672284</v>
      </c>
      <c r="D5" s="4"/>
      <c r="E5" s="18">
        <f>C5</f>
        <v>2.1788128296672284</v>
      </c>
      <c r="F5" s="2"/>
      <c r="G5" s="2"/>
      <c r="H5" s="2"/>
      <c r="J5" s="18"/>
      <c r="K5" s="2"/>
    </row>
    <row r="6" spans="2:11" ht="15.75">
      <c r="B6" s="2" t="s">
        <v>0</v>
      </c>
      <c r="C6" s="34">
        <v>0.203842800570241</v>
      </c>
      <c r="D6" s="2"/>
      <c r="E6" s="18">
        <f>0.5*LN((1+C6)/(1-C6))</f>
        <v>0.20673869998341174</v>
      </c>
      <c r="F6" s="2"/>
      <c r="G6" s="2"/>
      <c r="H6" s="2"/>
      <c r="J6" s="18"/>
      <c r="K6" s="2"/>
    </row>
    <row r="7" spans="2:11" ht="15.75">
      <c r="B7" s="2" t="s">
        <v>9</v>
      </c>
      <c r="C7" s="34">
        <v>0.26659866915207</v>
      </c>
      <c r="D7" s="2"/>
      <c r="E7" s="18">
        <f>0.5*LN((1+C7)/(1-C7))</f>
        <v>0.2731986515469066</v>
      </c>
      <c r="F7" s="2"/>
      <c r="G7" s="2"/>
      <c r="H7" s="2"/>
      <c r="J7" s="2"/>
      <c r="K7" s="2"/>
    </row>
    <row r="8" spans="2:11" ht="15.75">
      <c r="B8" s="2" t="s">
        <v>31</v>
      </c>
      <c r="C8" s="37">
        <v>0.00417259874460284</v>
      </c>
      <c r="D8" s="2"/>
      <c r="E8" s="18">
        <f>C8</f>
        <v>0.00417259874460284</v>
      </c>
      <c r="F8" s="2"/>
      <c r="G8" s="2"/>
      <c r="H8" s="2"/>
      <c r="J8" s="18"/>
      <c r="K8" s="2"/>
    </row>
    <row r="9" spans="2:11" ht="15.75" hidden="1">
      <c r="B9" s="2" t="s">
        <v>6</v>
      </c>
      <c r="C9" s="14"/>
      <c r="D9" s="2"/>
      <c r="E9" s="18">
        <f>((E7-E6)/1.96)^2</f>
        <v>0.0011497618601161187</v>
      </c>
      <c r="F9" s="2"/>
      <c r="G9" s="2"/>
      <c r="H9" s="2"/>
      <c r="J9" s="18"/>
      <c r="K9" s="2"/>
    </row>
    <row r="10" spans="1:11" ht="15.75" thickBot="1">
      <c r="A10" s="2"/>
      <c r="B10" s="2"/>
      <c r="C10" s="2"/>
      <c r="D10" s="2"/>
      <c r="E10" s="2"/>
      <c r="F10" s="2"/>
      <c r="G10" s="2"/>
      <c r="H10" s="2"/>
      <c r="J10" s="2"/>
      <c r="K10" s="2"/>
    </row>
    <row r="11" spans="1:11" ht="15.75">
      <c r="A11" s="2"/>
      <c r="B11" s="43" t="s">
        <v>8</v>
      </c>
      <c r="C11" s="44"/>
      <c r="D11" s="2"/>
      <c r="E11" s="2"/>
      <c r="F11" s="2"/>
      <c r="G11" s="2"/>
      <c r="H11" s="2"/>
      <c r="J11" s="2"/>
      <c r="K11" s="2"/>
    </row>
    <row r="12" spans="1:11" ht="15.75">
      <c r="A12" s="2"/>
      <c r="B12" s="3" t="s">
        <v>7</v>
      </c>
      <c r="C12" s="15">
        <f>(EXP(2*E12)-1)/(EXP(2*E12)+1)</f>
        <v>0.203842800570241</v>
      </c>
      <c r="D12" s="2"/>
      <c r="E12" s="7">
        <f>E6</f>
        <v>0.20673869998341174</v>
      </c>
      <c r="F12" s="2"/>
      <c r="G12" s="24"/>
      <c r="H12" s="2"/>
      <c r="J12" s="7"/>
      <c r="K12" s="2"/>
    </row>
    <row r="13" spans="1:11" ht="15.75">
      <c r="A13" s="2"/>
      <c r="B13" s="3" t="s">
        <v>2</v>
      </c>
      <c r="C13" s="15">
        <f>(EXP(2*E13)-1)/(EXP(2*E13)+1)</f>
        <v>0.047748140014891395</v>
      </c>
      <c r="D13" s="2"/>
      <c r="E13" s="7">
        <f>(E$6-E$5*SQRT(E$8+E$9))</f>
        <v>0.047784476487717165</v>
      </c>
      <c r="F13" s="7"/>
      <c r="G13" s="2"/>
      <c r="H13" s="2"/>
      <c r="J13" s="7"/>
      <c r="K13" s="2"/>
    </row>
    <row r="14" spans="1:11" ht="15.75" thickBot="1">
      <c r="A14" s="2"/>
      <c r="B14" s="5" t="s">
        <v>3</v>
      </c>
      <c r="C14" s="16">
        <f>(EXP(2*E14)-1)/(EXP(2*E14)+1)</f>
        <v>0.3502186269089584</v>
      </c>
      <c r="D14" s="2"/>
      <c r="E14" s="7">
        <f>(E$6+E$5*SQRT(E$8+E$9))</f>
        <v>0.3656929234791063</v>
      </c>
      <c r="F14" s="2"/>
      <c r="G14" s="2"/>
      <c r="H14" s="2"/>
      <c r="J14" s="7"/>
      <c r="K14" s="2"/>
    </row>
    <row r="15" spans="1:11" ht="15.75">
      <c r="A15" s="2"/>
      <c r="B15" s="2"/>
      <c r="C15" s="2"/>
      <c r="D15" s="2"/>
      <c r="E15" s="2"/>
      <c r="F15" s="2"/>
      <c r="G15" s="2"/>
      <c r="H15" s="2"/>
      <c r="J15" s="2"/>
      <c r="K15" s="2"/>
    </row>
    <row r="16" spans="2:11" ht="15.75">
      <c r="B16" s="2" t="s">
        <v>32</v>
      </c>
      <c r="C16" s="2"/>
      <c r="D16" s="2"/>
      <c r="E16" s="2"/>
      <c r="F16" s="2"/>
      <c r="G16" s="2"/>
      <c r="H16" s="2"/>
      <c r="J16" s="2"/>
      <c r="K16" s="2"/>
    </row>
    <row r="17" spans="2:11" ht="18">
      <c r="B17" s="2" t="s">
        <v>33</v>
      </c>
      <c r="C17" s="14"/>
      <c r="D17" s="2"/>
      <c r="E17" s="2"/>
      <c r="F17" s="2"/>
      <c r="G17" s="2"/>
      <c r="H17" s="2"/>
      <c r="J17" s="2"/>
      <c r="K17" s="2"/>
    </row>
    <row r="18" spans="2:11" ht="15.75">
      <c r="B18" s="2"/>
      <c r="C18" s="2"/>
      <c r="D18" s="2"/>
      <c r="E18" s="2"/>
      <c r="F18" s="2"/>
      <c r="G18" s="2"/>
      <c r="H18" s="2"/>
      <c r="J18" s="2"/>
      <c r="K18" s="2"/>
    </row>
    <row r="19" spans="2:11" ht="15.75">
      <c r="B19" s="2"/>
      <c r="C19" s="2"/>
      <c r="D19" s="2"/>
      <c r="E19" s="2"/>
      <c r="F19" s="2"/>
      <c r="G19" s="2"/>
      <c r="H19" s="2"/>
      <c r="J19" s="2"/>
      <c r="K19" s="2"/>
    </row>
    <row r="20" spans="2:11" ht="15.75">
      <c r="B20" s="2"/>
      <c r="C20" s="2"/>
      <c r="D20" s="2"/>
      <c r="E20" s="2"/>
      <c r="F20" s="2"/>
      <c r="G20" s="2"/>
      <c r="H20" s="2"/>
      <c r="J20" s="2"/>
      <c r="K20" s="2"/>
    </row>
    <row r="21" spans="2:11" ht="15.75">
      <c r="B21" s="2"/>
      <c r="C21" s="2"/>
      <c r="D21" s="2"/>
      <c r="E21" s="2"/>
      <c r="F21" s="2"/>
      <c r="G21" s="2"/>
      <c r="H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J22" s="2"/>
      <c r="K22" s="2"/>
    </row>
  </sheetData>
  <sheetProtection sheet="1" formatCells="0" formatColumns="0" selectLockedCells="1"/>
  <mergeCells count="2">
    <mergeCell ref="B1:C1"/>
    <mergeCell ref="B11:C11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zoomScale="140" zoomScaleNormal="140" zoomScalePageLayoutView="0" workbookViewId="0" topLeftCell="A1">
      <selection activeCell="C3" sqref="C3"/>
    </sheetView>
  </sheetViews>
  <sheetFormatPr defaultColWidth="9.140625" defaultRowHeight="15"/>
  <cols>
    <col min="1" max="1" width="9.140625" style="1" customWidth="1"/>
    <col min="2" max="2" width="58.8515625" style="1" customWidth="1"/>
    <col min="3" max="3" width="14.7109375" style="1" customWidth="1"/>
    <col min="4" max="4" width="11.8515625" style="1" customWidth="1"/>
    <col min="5" max="5" width="11.7109375" style="1" hidden="1" customWidth="1"/>
    <col min="6" max="8" width="9.140625" style="1" customWidth="1"/>
    <col min="9" max="9" width="11.8515625" style="1" customWidth="1"/>
    <col min="10" max="16384" width="9.140625" style="1" customWidth="1"/>
  </cols>
  <sheetData>
    <row r="1" spans="2:11" ht="20.25">
      <c r="B1" s="45" t="s">
        <v>11</v>
      </c>
      <c r="C1" s="45"/>
      <c r="D1" s="19"/>
      <c r="E1" s="2"/>
      <c r="F1" s="2"/>
      <c r="G1" s="2"/>
      <c r="H1" s="2"/>
      <c r="I1" s="2"/>
      <c r="J1" s="2"/>
      <c r="K1" s="2"/>
    </row>
    <row r="2" spans="2:11" ht="15.75">
      <c r="B2" s="23"/>
      <c r="C2" s="2"/>
      <c r="D2" s="2"/>
      <c r="E2" s="2"/>
      <c r="F2" s="2"/>
      <c r="G2" s="2"/>
      <c r="H2" s="2"/>
      <c r="J2" s="2"/>
      <c r="K2" s="2"/>
    </row>
    <row r="3" spans="2:11" ht="15.75">
      <c r="B3" s="8" t="s">
        <v>4</v>
      </c>
      <c r="C3" s="34">
        <v>30</v>
      </c>
      <c r="D3" s="2"/>
      <c r="E3" s="2">
        <f>C3</f>
        <v>30</v>
      </c>
      <c r="F3" s="2"/>
      <c r="G3" s="2"/>
      <c r="H3" s="2"/>
      <c r="J3" s="2"/>
      <c r="K3" s="2"/>
    </row>
    <row r="4" spans="2:11" ht="15.75" hidden="1">
      <c r="B4" s="9" t="s">
        <v>10</v>
      </c>
      <c r="C4" s="36">
        <f>C3-2</f>
        <v>28</v>
      </c>
      <c r="D4" s="4"/>
      <c r="E4" s="2">
        <f>C4</f>
        <v>28</v>
      </c>
      <c r="F4" s="2"/>
      <c r="G4" s="2"/>
      <c r="H4" s="2"/>
      <c r="J4" s="2"/>
      <c r="K4" s="2"/>
    </row>
    <row r="5" spans="2:11" ht="15.75" hidden="1">
      <c r="B5" s="2" t="s">
        <v>5</v>
      </c>
      <c r="C5" s="36">
        <f>TINV(0.05,C4)</f>
        <v>2.0484071417952445</v>
      </c>
      <c r="D5" s="4"/>
      <c r="E5" s="18">
        <f>C5</f>
        <v>2.0484071417952445</v>
      </c>
      <c r="F5" s="2"/>
      <c r="G5" s="2"/>
      <c r="H5" s="2"/>
      <c r="J5" s="18"/>
      <c r="K5" s="2"/>
    </row>
    <row r="6" spans="2:11" ht="15.75">
      <c r="B6" s="14" t="s">
        <v>0</v>
      </c>
      <c r="C6" s="31">
        <v>0.230615711183012</v>
      </c>
      <c r="D6" s="2"/>
      <c r="E6" s="25">
        <f>LN(C6/(1-C6))</f>
        <v>-1.2048378327937612</v>
      </c>
      <c r="F6" s="2"/>
      <c r="G6" s="2"/>
      <c r="H6" s="2"/>
      <c r="J6" s="18"/>
      <c r="K6" s="2"/>
    </row>
    <row r="7" spans="2:11" ht="15.75">
      <c r="B7" s="14" t="s">
        <v>9</v>
      </c>
      <c r="C7" s="31">
        <v>0.272164657302311</v>
      </c>
      <c r="D7" s="2"/>
      <c r="E7" s="25">
        <f>LN(C7/(1-C7))</f>
        <v>-0.9836676041316034</v>
      </c>
      <c r="F7" s="2"/>
      <c r="G7" s="2"/>
      <c r="H7" s="2"/>
      <c r="J7" s="2"/>
      <c r="K7" s="2"/>
    </row>
    <row r="8" spans="2:11" ht="15.75">
      <c r="B8" s="14" t="s">
        <v>28</v>
      </c>
      <c r="C8" s="31">
        <v>0.333167267271456</v>
      </c>
      <c r="D8" s="2"/>
      <c r="E8" s="18">
        <f>C8</f>
        <v>0.333167267271456</v>
      </c>
      <c r="F8" s="2"/>
      <c r="G8" s="2"/>
      <c r="H8" s="2"/>
      <c r="J8" s="18"/>
      <c r="K8" s="2"/>
    </row>
    <row r="9" spans="2:11" ht="15.75" hidden="1">
      <c r="B9" s="14" t="s">
        <v>6</v>
      </c>
      <c r="C9" s="14"/>
      <c r="D9" s="2"/>
      <c r="E9" s="18">
        <f>((E7-E6)/1.96)^2</f>
        <v>0.012733306446915657</v>
      </c>
      <c r="F9" s="2"/>
      <c r="G9" s="2"/>
      <c r="H9" s="2"/>
      <c r="J9" s="18"/>
      <c r="K9" s="2"/>
    </row>
    <row r="10" spans="1:11" ht="15.75" thickBot="1">
      <c r="A10" s="2"/>
      <c r="B10" s="14"/>
      <c r="C10" s="14"/>
      <c r="D10" s="2"/>
      <c r="E10" s="2"/>
      <c r="F10" s="2"/>
      <c r="G10" s="2"/>
      <c r="H10" s="2"/>
      <c r="J10" s="2"/>
      <c r="K10" s="2"/>
    </row>
    <row r="11" spans="1:11" ht="15.75">
      <c r="A11" s="2"/>
      <c r="B11" s="46" t="s">
        <v>8</v>
      </c>
      <c r="C11" s="47"/>
      <c r="D11" s="2"/>
      <c r="E11" s="2"/>
      <c r="F11" s="2"/>
      <c r="G11" s="2"/>
      <c r="H11" s="2"/>
      <c r="J11" s="2"/>
      <c r="K11" s="2"/>
    </row>
    <row r="12" spans="1:11" ht="15.75">
      <c r="A12" s="2"/>
      <c r="B12" s="26" t="s">
        <v>7</v>
      </c>
      <c r="C12" s="15">
        <f>EXP(E12)/(EXP(E12)+1)</f>
        <v>0.23061571118301202</v>
      </c>
      <c r="D12" s="2"/>
      <c r="E12" s="7">
        <f>E6</f>
        <v>-1.2048378327937612</v>
      </c>
      <c r="F12" s="2"/>
      <c r="G12" s="24"/>
      <c r="H12" s="2"/>
      <c r="J12" s="7"/>
      <c r="K12" s="2"/>
    </row>
    <row r="13" spans="1:11" ht="15.75">
      <c r="A13" s="2"/>
      <c r="B13" s="26" t="s">
        <v>2</v>
      </c>
      <c r="C13" s="15">
        <f>EXP(E13)/(EXP(E13)+1)</f>
        <v>0.08244554399861967</v>
      </c>
      <c r="D13" s="2"/>
      <c r="E13" s="7">
        <f>(E$6-E$5*SQRT(E$8+E$9))</f>
        <v>-2.409573928104784</v>
      </c>
      <c r="F13" s="7"/>
      <c r="G13" s="2"/>
      <c r="H13" s="2"/>
      <c r="J13" s="7"/>
      <c r="K13" s="2"/>
    </row>
    <row r="14" spans="1:11" ht="15.75" thickBot="1">
      <c r="A14" s="2"/>
      <c r="B14" s="27" t="s">
        <v>3</v>
      </c>
      <c r="C14" s="16">
        <f>EXP(E14)/(EXP(E14)+1)</f>
        <v>0.4999745656293373</v>
      </c>
      <c r="D14" s="2"/>
      <c r="E14" s="7">
        <f>(E$6+E$5*SQRT(E$8+E$9))</f>
        <v>-0.00010173748273856198</v>
      </c>
      <c r="F14" s="2"/>
      <c r="G14" s="2"/>
      <c r="H14" s="2"/>
      <c r="J14" s="7"/>
      <c r="K14" s="2"/>
    </row>
    <row r="15" spans="1:11" ht="15.75">
      <c r="A15" s="2"/>
      <c r="B15" s="2"/>
      <c r="C15" s="2"/>
      <c r="D15" s="2"/>
      <c r="E15" s="2"/>
      <c r="F15" s="2"/>
      <c r="G15" s="2"/>
      <c r="H15" s="2"/>
      <c r="J15" s="2"/>
      <c r="K15" s="2"/>
    </row>
    <row r="16" spans="2:11" ht="15.75">
      <c r="B16" s="2" t="s">
        <v>29</v>
      </c>
      <c r="C16" s="2"/>
      <c r="D16" s="2"/>
      <c r="E16" s="2"/>
      <c r="F16" s="2"/>
      <c r="G16" s="2"/>
      <c r="H16" s="2"/>
      <c r="J16" s="2"/>
      <c r="K16" s="2"/>
    </row>
    <row r="17" spans="2:11" ht="18">
      <c r="B17" s="2" t="s">
        <v>30</v>
      </c>
      <c r="C17" s="14"/>
      <c r="D17" s="2"/>
      <c r="E17" s="2"/>
      <c r="F17" s="2"/>
      <c r="G17" s="2"/>
      <c r="H17" s="2"/>
      <c r="J17" s="2"/>
      <c r="K17" s="2"/>
    </row>
    <row r="18" spans="2:22" ht="15.75">
      <c r="B18" s="2"/>
      <c r="C18" s="2"/>
      <c r="D18" s="2"/>
      <c r="E18" s="2"/>
      <c r="F18" s="2"/>
      <c r="G18" s="2"/>
      <c r="H18" s="2"/>
      <c r="J18" s="2"/>
      <c r="K18" s="2"/>
      <c r="Q18" s="11"/>
      <c r="V18" s="11"/>
    </row>
    <row r="19" spans="2:11" ht="15.75">
      <c r="B19" s="2"/>
      <c r="C19" s="2"/>
      <c r="D19" s="2"/>
      <c r="E19" s="2"/>
      <c r="F19" s="2"/>
      <c r="G19" s="2"/>
      <c r="H19" s="2"/>
      <c r="J19" s="2"/>
      <c r="K19" s="2"/>
    </row>
    <row r="20" spans="2:11" ht="15.75">
      <c r="B20" s="2"/>
      <c r="C20" s="2"/>
      <c r="D20" s="2"/>
      <c r="E20" s="2"/>
      <c r="F20" s="2"/>
      <c r="G20" s="2"/>
      <c r="H20" s="2"/>
      <c r="J20" s="2"/>
      <c r="K20" s="2"/>
    </row>
    <row r="21" spans="2:11" ht="15.75">
      <c r="B21" s="2"/>
      <c r="C21" s="2"/>
      <c r="D21" s="2"/>
      <c r="E21" s="2"/>
      <c r="F21" s="2"/>
      <c r="G21" s="2"/>
      <c r="H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J22" s="2"/>
      <c r="K22" s="2"/>
    </row>
    <row r="23" ht="15.75">
      <c r="F23" s="25"/>
    </row>
  </sheetData>
  <sheetProtection sheet="1" formatCells="0" formatColumns="0" selectLockedCells="1"/>
  <mergeCells count="2">
    <mergeCell ref="B1:C1"/>
    <mergeCell ref="B11:C1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 Borenstein</cp:lastModifiedBy>
  <cp:lastPrinted>2016-10-25T23:59:07Z</cp:lastPrinted>
  <dcterms:created xsi:type="dcterms:W3CDTF">2013-07-30T12:51:07Z</dcterms:created>
  <dcterms:modified xsi:type="dcterms:W3CDTF">2019-08-21T13:30:51Z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